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水碘0-20" sheetId="1" r:id="rId1"/>
    <sheet name="水碘0-200" sheetId="2" r:id="rId2"/>
  </sheets>
  <definedNames/>
  <calcPr fullCalcOnLoad="1"/>
</workbook>
</file>

<file path=xl/sharedStrings.xml><?xml version="1.0" encoding="utf-8"?>
<sst xmlns="http://schemas.openxmlformats.org/spreadsheetml/2006/main" count="102" uniqueCount="48">
  <si>
    <r>
      <t>水碘（国标法）计算表格（0-20</t>
    </r>
    <r>
      <rPr>
        <b/>
        <sz val="16"/>
        <rFont val="Calibri"/>
        <family val="2"/>
      </rPr>
      <t>μg/L</t>
    </r>
    <r>
      <rPr>
        <b/>
        <sz val="16"/>
        <rFont val="微软雅黑"/>
        <family val="2"/>
      </rPr>
      <t>）</t>
    </r>
  </si>
  <si>
    <t>检验项目</t>
  </si>
  <si>
    <t>水碘</t>
  </si>
  <si>
    <t>检验依据</t>
  </si>
  <si>
    <t>生活饮用水中碘化物的测定  GB/T 5750.5-2023</t>
  </si>
  <si>
    <t>仪器名称</t>
  </si>
  <si>
    <t>N2分光光度计</t>
  </si>
  <si>
    <t>检验日期</t>
  </si>
  <si>
    <t xml:space="preserve"> </t>
  </si>
  <si>
    <t>检验人</t>
  </si>
  <si>
    <t>复核人</t>
  </si>
  <si>
    <t>标准曲线</t>
  </si>
  <si>
    <t>浓度</t>
  </si>
  <si>
    <t>吸光度</t>
  </si>
  <si>
    <t>对数</t>
  </si>
  <si>
    <t>使用说明：</t>
  </si>
  <si>
    <t>1.</t>
  </si>
  <si>
    <t>阴影部分</t>
  </si>
  <si>
    <t>需根据实验数据填写</t>
  </si>
  <si>
    <t>2.</t>
  </si>
  <si>
    <t>标准曲线需填入各浓度对应的吸光度值</t>
  </si>
  <si>
    <t>3.</t>
  </si>
  <si>
    <t>将测得的样品的吸光度输入阴影框中， 表格会自动计算样品浓度</t>
  </si>
  <si>
    <t>4.</t>
  </si>
  <si>
    <t>当样品数量超出表格的数量时，可手动添加</t>
  </si>
  <si>
    <t>编制单位</t>
  </si>
  <si>
    <t>武汉众生生化技术有限公司</t>
  </si>
  <si>
    <t>回归方程</t>
  </si>
  <si>
    <t>a</t>
  </si>
  <si>
    <t>b</t>
  </si>
  <si>
    <t>r</t>
  </si>
  <si>
    <t>质量控制</t>
  </si>
  <si>
    <t>质控编号</t>
  </si>
  <si>
    <r>
      <t>水样浓度（</t>
    </r>
    <r>
      <rPr>
        <sz val="12"/>
        <rFont val="Calibri"/>
        <family val="2"/>
      </rPr>
      <t>μ</t>
    </r>
    <r>
      <rPr>
        <sz val="12"/>
        <rFont val="微软雅黑"/>
        <family val="2"/>
      </rPr>
      <t>g/L)</t>
    </r>
  </si>
  <si>
    <t>标准值（μg/L)</t>
  </si>
  <si>
    <t>不确定度（μg/L)</t>
  </si>
  <si>
    <t>绝对误差（μg/L)</t>
  </si>
  <si>
    <t>相对误差（%）</t>
  </si>
  <si>
    <t>受控状态</t>
  </si>
  <si>
    <t>GBW09113g</t>
  </si>
  <si>
    <t xml:space="preserve">受控 </t>
  </si>
  <si>
    <t>受控</t>
  </si>
  <si>
    <t xml:space="preserve">样品测定 </t>
  </si>
  <si>
    <t>样品编号</t>
  </si>
  <si>
    <t>水样浓度</t>
  </si>
  <si>
    <t>尿样浓度</t>
  </si>
  <si>
    <r>
      <t>水碘（国标法）计算表格（0-200</t>
    </r>
    <r>
      <rPr>
        <b/>
        <sz val="16"/>
        <rFont val="Calibri"/>
        <family val="2"/>
      </rPr>
      <t>μg/L</t>
    </r>
    <r>
      <rPr>
        <b/>
        <sz val="16"/>
        <rFont val="微软雅黑"/>
        <family val="2"/>
      </rPr>
      <t>）</t>
    </r>
  </si>
  <si>
    <t>GBW09114g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</si>
</sst>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00_ "/>
    <numFmt numFmtId="179" formatCode="0.0_ "/>
    <numFmt numFmtId="180" formatCode="0.000"/>
  </numFmts>
  <fonts count="56">
    <font>
      <sz val="12"/>
      <name val="宋体"/>
      <family val="0"/>
    </font>
    <font>
      <sz val="11"/>
      <name val="宋体"/>
      <family val="0"/>
    </font>
    <font>
      <b/>
      <sz val="16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1"/>
      <color indexed="8"/>
      <name val="等线"/>
      <family val="0"/>
    </font>
    <font>
      <sz val="11"/>
      <color indexed="8"/>
      <name val="微软雅黑"/>
      <family val="2"/>
    </font>
    <font>
      <b/>
      <sz val="20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6"/>
      <name val="Calibri"/>
      <family val="2"/>
    </font>
    <font>
      <sz val="12"/>
      <name val="Calibri"/>
      <family val="2"/>
    </font>
    <font>
      <sz val="14"/>
      <color indexed="63"/>
      <name val="等线"/>
      <family val="0"/>
    </font>
    <font>
      <sz val="10"/>
      <color indexed="8"/>
      <name val="等线"/>
      <family val="0"/>
    </font>
    <font>
      <sz val="9"/>
      <color indexed="63"/>
      <name val="等线"/>
      <family val="0"/>
    </font>
    <font>
      <sz val="10"/>
      <color indexed="63"/>
      <name val="等线"/>
      <family val="0"/>
    </font>
    <font>
      <sz val="10"/>
      <color indexed="63"/>
      <name val="Calibri"/>
      <family val="0"/>
    </font>
    <font>
      <sz val="12"/>
      <color indexed="8"/>
      <name val="宋体"/>
      <family val="0"/>
    </font>
    <font>
      <b/>
      <sz val="14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theme="1"/>
      <name val="微软雅黑"/>
      <family val="2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5" fillId="9" borderId="0" applyNumberFormat="0" applyBorder="0" applyAlignment="0" applyProtection="0"/>
    <xf numFmtId="0" fontId="40" fillId="0" borderId="5" applyNumberFormat="0" applyFill="0" applyAlignment="0" applyProtection="0"/>
    <xf numFmtId="0" fontId="35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5" fillId="13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49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9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9" borderId="10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6" fontId="4" fillId="0" borderId="14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4" fillId="9" borderId="16" xfId="0" applyFont="1" applyFill="1" applyBorder="1" applyAlignment="1">
      <alignment horizontal="center" vertical="center"/>
    </xf>
    <xf numFmtId="0" fontId="54" fillId="0" borderId="17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5" fillId="0" borderId="0" xfId="0" applyFont="1" applyAlignment="1">
      <alignment vertical="center"/>
    </xf>
    <xf numFmtId="180" fontId="4" fillId="9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回归曲线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655"/>
          <c:y val="0.1415"/>
          <c:w val="0.7795"/>
          <c:h val="0.68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'水碘0-20'!$C$8:$C$13</c:f>
              <c:numCache>
                <c:ptCount val="6"/>
                <c:pt idx="0">
                  <c:v>0.08278537031645007</c:v>
                </c:pt>
                <c:pt idx="1">
                  <c:v>-0.10513034325474745</c:v>
                </c:pt>
                <c:pt idx="2">
                  <c:v>-0.29157909986528724</c:v>
                </c:pt>
                <c:pt idx="3">
                  <c:v>-0.5030703519267851</c:v>
                </c:pt>
                <c:pt idx="4">
                  <c:v>-0.6777807052660807</c:v>
                </c:pt>
                <c:pt idx="5">
                  <c:v>-0.8696662315049939</c:v>
                </c:pt>
              </c:numCache>
            </c:numRef>
          </c:xVal>
          <c:yVal>
            <c:numRef>
              <c:f>'水碘0-20'!$A$8:$A$13</c:f>
              <c:numCache>
                <c:ptCount val="6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</c:numCache>
            </c:numRef>
          </c:yVal>
          <c:smooth val="0"/>
        </c:ser>
        <c:axId val="10640460"/>
        <c:axId val="28655277"/>
      </c:scatterChart>
      <c:valAx>
        <c:axId val="10640460"/>
        <c:scaling>
          <c:orientation val="minMax"/>
          <c:max val="0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吸光度的对数（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lgA)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28655277"/>
        <c:crosses val="autoZero"/>
        <c:crossBetween val="midCat"/>
        <c:dispUnits/>
      </c:valAx>
      <c:valAx>
        <c:axId val="28655277"/>
        <c:scaling>
          <c:orientation val="minMax"/>
          <c:max val="2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浓度（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10640460"/>
        <c:crossesAt val="-0.6000000000000001"/>
        <c:crossBetween val="midCat"/>
        <c:dispUnits/>
        <c:majorUnit val="4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回归曲线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4025"/>
          <c:y val="0.15575"/>
          <c:w val="0.80775"/>
          <c:h val="0.6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  <a:prstDash val="sysDot"/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'水碘0-200'!$C$8:$C$13</c:f>
              <c:numCache>
                <c:ptCount val="6"/>
                <c:pt idx="0">
                  <c:v>0.17868923977558981</c:v>
                </c:pt>
                <c:pt idx="1">
                  <c:v>-0.030584087646018613</c:v>
                </c:pt>
                <c:pt idx="2">
                  <c:v>-0.24488773360492885</c:v>
                </c:pt>
                <c:pt idx="3">
                  <c:v>-0.45717457304082015</c:v>
                </c:pt>
                <c:pt idx="4">
                  <c:v>-0.6757175447023074</c:v>
                </c:pt>
                <c:pt idx="5">
                  <c:v>-0.8961962790440431</c:v>
                </c:pt>
              </c:numCache>
            </c:numRef>
          </c:xVal>
          <c:yVal>
            <c:numRef>
              <c:f>'水碘0-200'!$A$8:$A$13</c:f>
              <c:numCache>
                <c:ptCount val="6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</c:numCache>
            </c:numRef>
          </c:yVal>
          <c:smooth val="0"/>
        </c:ser>
        <c:axId val="56570902"/>
        <c:axId val="39376071"/>
      </c:scatterChart>
      <c:valAx>
        <c:axId val="56570902"/>
        <c:scaling>
          <c:orientation val="minMax"/>
          <c:max val="0.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吸光度的对数（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lgA)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39376071"/>
        <c:crossesAt val="0"/>
        <c:crossBetween val="midCat"/>
        <c:dispUnits/>
      </c:valAx>
      <c:valAx>
        <c:axId val="39376071"/>
        <c:scaling>
          <c:orientation val="minMax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浓度（</a:t>
                </a: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C)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</a:defRPr>
            </a:pPr>
          </a:p>
        </c:txPr>
        <c:crossAx val="56570902"/>
        <c:crossesAt val="-0.8"/>
        <c:crossBetween val="midCat"/>
        <c:dispUnits/>
        <c:majorUnit val="4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114300</xdr:rowOff>
    </xdr:from>
    <xdr:to>
      <xdr:col>9</xdr:col>
      <xdr:colOff>0</xdr:colOff>
      <xdr:row>17</xdr:row>
      <xdr:rowOff>38100</xdr:rowOff>
    </xdr:to>
    <xdr:graphicFrame>
      <xdr:nvGraphicFramePr>
        <xdr:cNvPr id="1" name="Chart 28"/>
        <xdr:cNvGraphicFramePr/>
      </xdr:nvGraphicFramePr>
      <xdr:xfrm>
        <a:off x="2990850" y="1438275"/>
        <a:ext cx="4067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76200</xdr:rowOff>
    </xdr:from>
    <xdr:to>
      <xdr:col>8</xdr:col>
      <xdr:colOff>676275</xdr:colOff>
      <xdr:row>16</xdr:row>
      <xdr:rowOff>57150</xdr:rowOff>
    </xdr:to>
    <xdr:graphicFrame>
      <xdr:nvGraphicFramePr>
        <xdr:cNvPr id="1" name="Chart 25"/>
        <xdr:cNvGraphicFramePr/>
      </xdr:nvGraphicFramePr>
      <xdr:xfrm>
        <a:off x="2800350" y="1285875"/>
        <a:ext cx="40862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8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12.00390625" style="0" customWidth="1"/>
    <col min="2" max="2" width="13.125" style="0" customWidth="1"/>
    <col min="3" max="3" width="13.50390625" style="0" customWidth="1"/>
    <col min="6" max="6" width="9.00390625" style="1" customWidth="1"/>
  </cols>
  <sheetData>
    <row r="2" spans="2:16" ht="22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2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1" ht="22.5" customHeight="1">
      <c r="A4" s="3" t="s">
        <v>1</v>
      </c>
      <c r="B4" s="4" t="s">
        <v>2</v>
      </c>
      <c r="C4" s="5"/>
      <c r="D4" s="6" t="s">
        <v>3</v>
      </c>
      <c r="E4" s="7" t="s">
        <v>4</v>
      </c>
      <c r="F4" s="8"/>
      <c r="G4" s="8"/>
      <c r="H4" s="8"/>
      <c r="I4" s="40"/>
      <c r="J4" s="34"/>
      <c r="K4" s="34"/>
    </row>
    <row r="5" spans="1:11" ht="22.5" customHeight="1">
      <c r="A5" s="3" t="s">
        <v>5</v>
      </c>
      <c r="B5" s="9" t="s">
        <v>6</v>
      </c>
      <c r="C5" s="9"/>
      <c r="D5" s="9" t="s">
        <v>7</v>
      </c>
      <c r="E5" s="6" t="s">
        <v>8</v>
      </c>
      <c r="F5" s="10" t="s">
        <v>9</v>
      </c>
      <c r="G5" s="11"/>
      <c r="H5" s="10" t="s">
        <v>10</v>
      </c>
      <c r="I5" s="11"/>
      <c r="J5" s="41"/>
      <c r="K5" s="42"/>
    </row>
    <row r="6" spans="2:5" ht="18.75">
      <c r="B6" s="12" t="s">
        <v>11</v>
      </c>
      <c r="C6" s="13"/>
      <c r="D6" s="13"/>
      <c r="E6" s="13"/>
    </row>
    <row r="7" spans="1:15" ht="18">
      <c r="A7" s="14" t="s">
        <v>12</v>
      </c>
      <c r="B7" s="14" t="s">
        <v>13</v>
      </c>
      <c r="C7" s="15" t="s">
        <v>14</v>
      </c>
      <c r="E7" s="16"/>
      <c r="F7" s="17"/>
      <c r="G7" s="16"/>
      <c r="H7" s="16"/>
      <c r="I7" s="16"/>
      <c r="J7" s="43" t="s">
        <v>15</v>
      </c>
      <c r="K7" s="44" t="s">
        <v>16</v>
      </c>
      <c r="L7" s="45" t="s">
        <v>17</v>
      </c>
      <c r="M7" s="46" t="s">
        <v>18</v>
      </c>
      <c r="N7" s="47"/>
      <c r="O7" s="48"/>
    </row>
    <row r="8" spans="1:15" ht="17.25">
      <c r="A8" s="14">
        <v>0</v>
      </c>
      <c r="B8" s="52">
        <v>1.21</v>
      </c>
      <c r="C8" s="16">
        <f aca="true" t="shared" si="0" ref="C8:C13">LOG10(B8)</f>
        <v>0.08278537031645007</v>
      </c>
      <c r="E8" s="16"/>
      <c r="F8" s="17"/>
      <c r="G8" s="16"/>
      <c r="H8" s="16"/>
      <c r="I8" s="16"/>
      <c r="J8" s="43"/>
      <c r="K8" s="44" t="s">
        <v>19</v>
      </c>
      <c r="L8" s="49" t="s">
        <v>20</v>
      </c>
      <c r="M8" s="49"/>
      <c r="N8" s="49"/>
      <c r="O8" s="49"/>
    </row>
    <row r="9" spans="1:16" ht="17.25">
      <c r="A9" s="14">
        <v>4</v>
      </c>
      <c r="B9" s="52">
        <v>0.785</v>
      </c>
      <c r="C9" s="16">
        <f t="shared" si="0"/>
        <v>-0.10513034325474745</v>
      </c>
      <c r="E9" s="16"/>
      <c r="F9" s="17"/>
      <c r="G9" s="16"/>
      <c r="H9" s="16"/>
      <c r="I9" s="16"/>
      <c r="J9" s="43"/>
      <c r="K9" s="44" t="s">
        <v>21</v>
      </c>
      <c r="L9" s="50" t="s">
        <v>22</v>
      </c>
      <c r="M9" s="50"/>
      <c r="N9" s="50"/>
      <c r="O9" s="50"/>
      <c r="P9" s="50"/>
    </row>
    <row r="10" spans="1:16" ht="17.25">
      <c r="A10" s="14">
        <v>8</v>
      </c>
      <c r="B10" s="52">
        <v>0.511</v>
      </c>
      <c r="C10" s="16">
        <f t="shared" si="0"/>
        <v>-0.29157909986528724</v>
      </c>
      <c r="E10" s="16"/>
      <c r="F10" s="17"/>
      <c r="G10" s="16"/>
      <c r="H10" s="16"/>
      <c r="I10" s="16"/>
      <c r="J10" s="43"/>
      <c r="K10" s="44" t="s">
        <v>23</v>
      </c>
      <c r="L10" s="50" t="s">
        <v>24</v>
      </c>
      <c r="M10" s="50"/>
      <c r="N10" s="50"/>
      <c r="O10" s="50"/>
      <c r="P10" s="50"/>
    </row>
    <row r="11" spans="1:11" ht="17.25">
      <c r="A11" s="14">
        <v>12</v>
      </c>
      <c r="B11" s="52">
        <v>0.314</v>
      </c>
      <c r="C11" s="16">
        <f t="shared" si="0"/>
        <v>-0.5030703519267851</v>
      </c>
      <c r="E11" s="16"/>
      <c r="F11" s="17"/>
      <c r="G11" s="16"/>
      <c r="H11" s="16"/>
      <c r="I11" s="16"/>
      <c r="J11" s="16"/>
      <c r="K11" s="16"/>
    </row>
    <row r="12" spans="1:11" ht="17.25">
      <c r="A12" s="14">
        <v>16</v>
      </c>
      <c r="B12" s="52">
        <v>0.21</v>
      </c>
      <c r="C12" s="16">
        <f t="shared" si="0"/>
        <v>-0.6777807052660807</v>
      </c>
      <c r="E12" s="16"/>
      <c r="F12" s="17"/>
      <c r="G12" s="16"/>
      <c r="H12" s="16"/>
      <c r="I12" s="16"/>
      <c r="J12" s="16"/>
      <c r="K12" s="16"/>
    </row>
    <row r="13" spans="1:11" ht="17.25">
      <c r="A13" s="14">
        <v>20</v>
      </c>
      <c r="B13" s="52">
        <v>0.135</v>
      </c>
      <c r="C13" s="16">
        <f t="shared" si="0"/>
        <v>-0.8696662315049939</v>
      </c>
      <c r="E13" s="16"/>
      <c r="F13" s="17"/>
      <c r="G13" s="16"/>
      <c r="H13" s="16"/>
      <c r="I13" s="16"/>
      <c r="J13" s="16"/>
      <c r="K13" s="16"/>
    </row>
    <row r="14" spans="1:16" ht="25.5">
      <c r="A14" s="16"/>
      <c r="B14" s="16"/>
      <c r="C14" s="16"/>
      <c r="D14" s="16"/>
      <c r="E14" s="16"/>
      <c r="F14" s="17"/>
      <c r="G14" s="16"/>
      <c r="H14" s="16"/>
      <c r="I14" s="16"/>
      <c r="J14" s="43" t="s">
        <v>25</v>
      </c>
      <c r="K14" s="51" t="s">
        <v>26</v>
      </c>
      <c r="L14" s="51"/>
      <c r="M14" s="51"/>
      <c r="N14" s="51"/>
      <c r="O14" s="51"/>
      <c r="P14" s="51"/>
    </row>
    <row r="15" spans="1:14" ht="17.25">
      <c r="A15" s="14" t="s">
        <v>27</v>
      </c>
      <c r="B15" s="14" t="s">
        <v>28</v>
      </c>
      <c r="C15" s="16">
        <f>INTERCEPT(A8:A13,C8:C13)</f>
        <v>1.7586125148383094</v>
      </c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</row>
    <row r="16" spans="1:14" ht="17.25">
      <c r="A16" s="14"/>
      <c r="B16" s="14" t="s">
        <v>29</v>
      </c>
      <c r="C16" s="16">
        <f>SLOPE(A8:A13,C8:C13)</f>
        <v>-20.913322578475775</v>
      </c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</row>
    <row r="17" spans="1:14" ht="17.25">
      <c r="A17" s="14"/>
      <c r="B17" s="14" t="s">
        <v>30</v>
      </c>
      <c r="C17" s="16">
        <f>CORREL(A8:A13,C8:C13)</f>
        <v>-0.9998060096108242</v>
      </c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</row>
    <row r="18" spans="1:14" ht="17.25">
      <c r="A18" s="16"/>
      <c r="B18" s="16"/>
      <c r="C18" s="16"/>
      <c r="D18" s="16"/>
      <c r="E18" s="16"/>
      <c r="F18" s="17"/>
      <c r="G18" s="16"/>
      <c r="H18" s="16"/>
      <c r="I18" s="16"/>
      <c r="J18" s="16"/>
      <c r="K18" s="16"/>
      <c r="L18" s="16"/>
      <c r="M18" s="16"/>
      <c r="N18" s="16"/>
    </row>
    <row r="19" spans="1:14" ht="17.25">
      <c r="A19" s="16"/>
      <c r="B19" s="16"/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</row>
    <row r="20" spans="1:14" ht="18">
      <c r="A20" s="20" t="s">
        <v>31</v>
      </c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</row>
    <row r="21" spans="1:14" ht="34.5">
      <c r="A21" s="21" t="s">
        <v>32</v>
      </c>
      <c r="B21" s="21" t="s">
        <v>13</v>
      </c>
      <c r="C21" s="22" t="s">
        <v>33</v>
      </c>
      <c r="D21" s="23" t="s">
        <v>34</v>
      </c>
      <c r="E21" s="24" t="s">
        <v>35</v>
      </c>
      <c r="F21" s="25" t="s">
        <v>36</v>
      </c>
      <c r="G21" s="23" t="s">
        <v>37</v>
      </c>
      <c r="H21" s="9" t="s">
        <v>38</v>
      </c>
      <c r="L21" s="16"/>
      <c r="M21" s="16"/>
      <c r="N21" s="16"/>
    </row>
    <row r="22" spans="1:14" ht="17.25">
      <c r="A22" s="53" t="s">
        <v>39</v>
      </c>
      <c r="B22" s="27">
        <v>0.508</v>
      </c>
      <c r="C22" s="28">
        <f>$C$15+$C$16*LOG10(B22)</f>
        <v>7.909979581880068</v>
      </c>
      <c r="D22" s="26">
        <v>8.2</v>
      </c>
      <c r="E22" s="26">
        <v>1.2</v>
      </c>
      <c r="F22" s="29">
        <f>C22-D22</f>
        <v>-0.29002041811993173</v>
      </c>
      <c r="G22" s="29">
        <f>F22/D22*100</f>
        <v>-3.5368343673162412</v>
      </c>
      <c r="H22" s="30" t="s">
        <v>40</v>
      </c>
      <c r="L22" s="16"/>
      <c r="M22" s="16"/>
      <c r="N22" s="16"/>
    </row>
    <row r="23" spans="1:14" ht="17.25">
      <c r="A23" s="53" t="s">
        <v>39</v>
      </c>
      <c r="B23" s="27">
        <v>0.502</v>
      </c>
      <c r="C23" s="28">
        <f>$C$15+$C$16*LOG10(B23)</f>
        <v>8.01789222472325</v>
      </c>
      <c r="D23" s="26">
        <v>8.2</v>
      </c>
      <c r="E23" s="26">
        <v>1.2</v>
      </c>
      <c r="F23" s="29">
        <f>C23-D23</f>
        <v>-0.1821077752767497</v>
      </c>
      <c r="G23" s="29">
        <f>F23/D23*100</f>
        <v>-2.2208265277652406</v>
      </c>
      <c r="H23" s="30" t="s">
        <v>41</v>
      </c>
      <c r="L23" s="16"/>
      <c r="M23" s="16"/>
      <c r="N23" s="16"/>
    </row>
    <row r="24" spans="1:14" ht="17.25">
      <c r="A24" s="54"/>
      <c r="B24" s="54"/>
      <c r="C24" s="55"/>
      <c r="D24" s="54"/>
      <c r="E24" s="54"/>
      <c r="F24" s="55"/>
      <c r="G24" s="55"/>
      <c r="H24" s="34"/>
      <c r="L24" s="16"/>
      <c r="M24" s="16"/>
      <c r="N24" s="16"/>
    </row>
    <row r="25" spans="1:14" ht="18">
      <c r="A25" s="35" t="s">
        <v>42</v>
      </c>
      <c r="B25" s="35"/>
      <c r="C25" s="35"/>
      <c r="D25" s="35"/>
      <c r="E25" s="35"/>
      <c r="F25" s="35"/>
      <c r="G25" s="35"/>
      <c r="H25" s="35"/>
      <c r="L25" s="16"/>
      <c r="M25" s="16"/>
      <c r="N25" s="16"/>
    </row>
    <row r="26" spans="1:14" ht="17.25">
      <c r="A26" s="30" t="s">
        <v>43</v>
      </c>
      <c r="B26" s="30" t="s">
        <v>13</v>
      </c>
      <c r="C26" s="36" t="s">
        <v>44</v>
      </c>
      <c r="D26" s="53"/>
      <c r="E26" s="30" t="s">
        <v>43</v>
      </c>
      <c r="F26" s="30" t="s">
        <v>13</v>
      </c>
      <c r="G26" s="36" t="s">
        <v>45</v>
      </c>
      <c r="H26" s="56"/>
      <c r="L26" s="16"/>
      <c r="M26" s="16"/>
      <c r="N26" s="16"/>
    </row>
    <row r="27" spans="1:14" ht="17.25">
      <c r="A27" s="26">
        <v>1</v>
      </c>
      <c r="B27" s="27">
        <v>0.582</v>
      </c>
      <c r="C27" s="28">
        <f aca="true" t="shared" si="1" ref="C27:C34">$C$15+$C$16*LOG10(B27)</f>
        <v>6.674853967640494</v>
      </c>
      <c r="D27" s="26"/>
      <c r="E27" s="26">
        <v>21</v>
      </c>
      <c r="F27" s="27">
        <v>0.39</v>
      </c>
      <c r="G27" s="28">
        <f aca="true" t="shared" si="2" ref="G27:G34">$C$15+$C$16*LOG10(F27)</f>
        <v>10.310810301848887</v>
      </c>
      <c r="H27" s="53"/>
      <c r="L27" s="16"/>
      <c r="M27" s="16"/>
      <c r="N27" s="16"/>
    </row>
    <row r="28" spans="1:14" ht="17.25">
      <c r="A28" s="26">
        <v>2</v>
      </c>
      <c r="B28" s="31">
        <v>0.591</v>
      </c>
      <c r="C28" s="28">
        <f t="shared" si="1"/>
        <v>6.535477208130882</v>
      </c>
      <c r="D28" s="26"/>
      <c r="E28" s="26">
        <v>22</v>
      </c>
      <c r="F28" s="27">
        <v>0.571</v>
      </c>
      <c r="G28" s="28">
        <f t="shared" si="2"/>
        <v>6.848160087046151</v>
      </c>
      <c r="H28" s="53"/>
      <c r="L28" s="16"/>
      <c r="M28" s="16"/>
      <c r="N28" s="16"/>
    </row>
    <row r="29" spans="1:14" ht="17.25">
      <c r="A29" s="26">
        <v>3</v>
      </c>
      <c r="B29" s="27">
        <v>0.541</v>
      </c>
      <c r="C29" s="28">
        <f t="shared" si="1"/>
        <v>7.338344174484177</v>
      </c>
      <c r="D29" s="26"/>
      <c r="E29" s="26">
        <v>23</v>
      </c>
      <c r="F29" s="27">
        <v>0.604</v>
      </c>
      <c r="G29" s="28">
        <f t="shared" si="2"/>
        <v>6.33785765022517</v>
      </c>
      <c r="H29" s="53"/>
      <c r="L29" s="16"/>
      <c r="M29" s="16"/>
      <c r="N29" s="16"/>
    </row>
    <row r="30" spans="1:14" ht="17.25">
      <c r="A30" s="26">
        <v>4</v>
      </c>
      <c r="B30" s="27">
        <v>0.445</v>
      </c>
      <c r="C30" s="28">
        <f t="shared" si="1"/>
        <v>9.112573036685767</v>
      </c>
      <c r="D30" s="26"/>
      <c r="E30" s="26">
        <v>24</v>
      </c>
      <c r="F30" s="27">
        <v>0.448</v>
      </c>
      <c r="G30" s="28">
        <f t="shared" si="2"/>
        <v>9.051547898301838</v>
      </c>
      <c r="H30" s="53"/>
      <c r="L30" s="16"/>
      <c r="M30" s="16"/>
      <c r="N30" s="16"/>
    </row>
    <row r="31" spans="1:14" ht="17.25">
      <c r="A31" s="26">
        <v>5</v>
      </c>
      <c r="B31" s="27">
        <v>0.339</v>
      </c>
      <c r="C31" s="28">
        <f t="shared" si="1"/>
        <v>11.583697773782523</v>
      </c>
      <c r="D31" s="26"/>
      <c r="E31" s="26">
        <v>25</v>
      </c>
      <c r="F31" s="27">
        <v>0.81</v>
      </c>
      <c r="G31" s="28">
        <f t="shared" si="2"/>
        <v>3.672494835792227</v>
      </c>
      <c r="H31" s="53"/>
      <c r="L31" s="16"/>
      <c r="M31" s="16"/>
      <c r="N31" s="16"/>
    </row>
    <row r="32" spans="1:14" ht="17.25">
      <c r="A32" s="26">
        <v>6</v>
      </c>
      <c r="B32" s="27">
        <v>0.368</v>
      </c>
      <c r="C32" s="28">
        <f t="shared" si="1"/>
        <v>10.838177131067942</v>
      </c>
      <c r="D32" s="26"/>
      <c r="E32" s="26">
        <v>26</v>
      </c>
      <c r="F32" s="27">
        <v>0.474</v>
      </c>
      <c r="G32" s="28">
        <f t="shared" si="2"/>
        <v>8.539164642336525</v>
      </c>
      <c r="H32" s="53"/>
      <c r="L32" s="16"/>
      <c r="M32" s="16"/>
      <c r="N32" s="16"/>
    </row>
    <row r="33" spans="1:14" ht="17.25">
      <c r="A33" s="26">
        <v>7</v>
      </c>
      <c r="B33" s="27">
        <v>0.358</v>
      </c>
      <c r="C33" s="28">
        <f t="shared" si="1"/>
        <v>11.088400686368248</v>
      </c>
      <c r="D33" s="26"/>
      <c r="E33" s="26">
        <v>27</v>
      </c>
      <c r="F33" s="27">
        <v>0.655</v>
      </c>
      <c r="G33" s="28">
        <f t="shared" si="2"/>
        <v>5.601617484711509</v>
      </c>
      <c r="H33" s="53"/>
      <c r="L33" s="16"/>
      <c r="M33" s="16"/>
      <c r="N33" s="16"/>
    </row>
    <row r="34" spans="1:14" ht="17.25">
      <c r="A34" s="26">
        <v>8</v>
      </c>
      <c r="B34" s="27">
        <v>0.652</v>
      </c>
      <c r="C34" s="28">
        <f t="shared" si="1"/>
        <v>5.643312465024103</v>
      </c>
      <c r="D34" s="26"/>
      <c r="E34" s="26">
        <v>28</v>
      </c>
      <c r="F34" s="27">
        <v>0.652</v>
      </c>
      <c r="G34" s="28">
        <f t="shared" si="2"/>
        <v>5.643312465024103</v>
      </c>
      <c r="H34" s="53"/>
      <c r="L34" s="16"/>
      <c r="M34" s="16"/>
      <c r="N34" s="16"/>
    </row>
    <row r="35" spans="1:14" ht="17.25">
      <c r="A35" s="26">
        <v>9</v>
      </c>
      <c r="B35" s="27">
        <v>0.451</v>
      </c>
      <c r="C35" s="28">
        <f aca="true" t="shared" si="3" ref="C35:C46">$C$15+$C$16*LOG10(B35)</f>
        <v>8.99093004974853</v>
      </c>
      <c r="D35" s="26"/>
      <c r="E35" s="26">
        <v>29</v>
      </c>
      <c r="F35" s="27">
        <v>0.451</v>
      </c>
      <c r="G35" s="28">
        <f aca="true" t="shared" si="4" ref="G35:G46">$C$15+$C$16*LOG10(F35)</f>
        <v>8.99093004974853</v>
      </c>
      <c r="H35" s="53"/>
      <c r="I35" s="16"/>
      <c r="J35" s="16"/>
      <c r="K35" s="16"/>
      <c r="L35" s="16"/>
      <c r="M35" s="16"/>
      <c r="N35" s="16"/>
    </row>
    <row r="36" spans="1:14" ht="17.25">
      <c r="A36" s="26">
        <v>10</v>
      </c>
      <c r="B36" s="27">
        <v>0.571</v>
      </c>
      <c r="C36" s="28">
        <f t="shared" si="3"/>
        <v>6.848160087046151</v>
      </c>
      <c r="D36" s="26"/>
      <c r="E36" s="26">
        <v>30</v>
      </c>
      <c r="F36" s="27">
        <v>0.571</v>
      </c>
      <c r="G36" s="28">
        <f t="shared" si="4"/>
        <v>6.848160087046151</v>
      </c>
      <c r="H36" s="53"/>
      <c r="I36" s="16"/>
      <c r="J36" s="16"/>
      <c r="K36" s="16"/>
      <c r="L36" s="16"/>
      <c r="M36" s="16"/>
      <c r="N36" s="16"/>
    </row>
    <row r="37" spans="1:14" ht="17.25">
      <c r="A37" s="26">
        <v>11</v>
      </c>
      <c r="B37" s="27">
        <v>0.679</v>
      </c>
      <c r="C37" s="28">
        <f t="shared" si="3"/>
        <v>5.274774160502122</v>
      </c>
      <c r="D37" s="26"/>
      <c r="E37" s="26">
        <v>31</v>
      </c>
      <c r="F37" s="27">
        <v>0.679</v>
      </c>
      <c r="G37" s="28">
        <f t="shared" si="4"/>
        <v>5.274774160502122</v>
      </c>
      <c r="H37" s="53"/>
      <c r="I37" s="16"/>
      <c r="J37" s="16"/>
      <c r="K37" s="16"/>
      <c r="L37" s="16"/>
      <c r="M37" s="16"/>
      <c r="N37" s="16"/>
    </row>
    <row r="38" spans="1:8" ht="17.25">
      <c r="A38" s="26">
        <v>12</v>
      </c>
      <c r="B38" s="27">
        <v>0.778</v>
      </c>
      <c r="C38" s="28">
        <f t="shared" si="3"/>
        <v>4.038591370628376</v>
      </c>
      <c r="D38" s="26"/>
      <c r="E38" s="26">
        <v>32</v>
      </c>
      <c r="F38" s="27">
        <v>0.778</v>
      </c>
      <c r="G38" s="28">
        <f t="shared" si="4"/>
        <v>4.038591370628376</v>
      </c>
      <c r="H38" s="53"/>
    </row>
    <row r="39" spans="1:8" ht="17.25">
      <c r="A39" s="26">
        <v>13</v>
      </c>
      <c r="B39" s="27">
        <v>0.362</v>
      </c>
      <c r="C39" s="28">
        <f t="shared" si="3"/>
        <v>10.987482530394907</v>
      </c>
      <c r="D39" s="26"/>
      <c r="E39" s="26">
        <v>33</v>
      </c>
      <c r="F39" s="27">
        <v>0.362</v>
      </c>
      <c r="G39" s="28">
        <f t="shared" si="4"/>
        <v>10.987482530394907</v>
      </c>
      <c r="H39" s="53"/>
    </row>
    <row r="40" spans="1:8" ht="17.25">
      <c r="A40" s="26">
        <v>14</v>
      </c>
      <c r="B40" s="27">
        <v>0.355</v>
      </c>
      <c r="C40" s="28">
        <f t="shared" si="3"/>
        <v>11.164832054049446</v>
      </c>
      <c r="D40" s="26"/>
      <c r="E40" s="26">
        <v>34</v>
      </c>
      <c r="F40" s="27">
        <v>0.355</v>
      </c>
      <c r="G40" s="28">
        <f t="shared" si="4"/>
        <v>11.164832054049446</v>
      </c>
      <c r="H40" s="53"/>
    </row>
    <row r="41" spans="1:8" ht="17.25">
      <c r="A41" s="26">
        <v>15</v>
      </c>
      <c r="B41" s="27">
        <v>0.49</v>
      </c>
      <c r="C41" s="28">
        <f t="shared" si="3"/>
        <v>8.237641829278296</v>
      </c>
      <c r="D41" s="26"/>
      <c r="E41" s="26">
        <v>35</v>
      </c>
      <c r="F41" s="27">
        <v>0.4</v>
      </c>
      <c r="G41" s="28">
        <f t="shared" si="4"/>
        <v>10.08086028307808</v>
      </c>
      <c r="H41" s="53"/>
    </row>
    <row r="42" spans="1:8" ht="17.25">
      <c r="A42" s="26">
        <v>16</v>
      </c>
      <c r="B42" s="27">
        <v>0.596</v>
      </c>
      <c r="C42" s="28">
        <f t="shared" si="3"/>
        <v>6.458959985609702</v>
      </c>
      <c r="D42" s="26"/>
      <c r="E42" s="26">
        <v>36</v>
      </c>
      <c r="F42" s="27">
        <v>0.596</v>
      </c>
      <c r="G42" s="28">
        <f t="shared" si="4"/>
        <v>6.458959985609702</v>
      </c>
      <c r="H42" s="53"/>
    </row>
    <row r="43" spans="1:8" ht="17.25">
      <c r="A43" s="26">
        <v>17</v>
      </c>
      <c r="B43" s="27">
        <v>0.554</v>
      </c>
      <c r="C43" s="28">
        <f t="shared" si="3"/>
        <v>7.122675543301802</v>
      </c>
      <c r="D43" s="26"/>
      <c r="E43" s="26">
        <v>37</v>
      </c>
      <c r="F43" s="27">
        <v>0.554</v>
      </c>
      <c r="G43" s="28">
        <f t="shared" si="4"/>
        <v>7.122675543301802</v>
      </c>
      <c r="H43" s="53"/>
    </row>
    <row r="44" spans="1:8" ht="17.25">
      <c r="A44" s="26">
        <v>18</v>
      </c>
      <c r="B44" s="27">
        <v>0.425</v>
      </c>
      <c r="C44" s="28">
        <f t="shared" si="3"/>
        <v>9.53023469442867</v>
      </c>
      <c r="D44" s="26"/>
      <c r="E44" s="26">
        <v>38</v>
      </c>
      <c r="F44" s="27">
        <v>0.425</v>
      </c>
      <c r="G44" s="28">
        <f t="shared" si="4"/>
        <v>9.53023469442867</v>
      </c>
      <c r="H44" s="53"/>
    </row>
    <row r="45" spans="1:8" ht="17.25">
      <c r="A45" s="26">
        <v>19</v>
      </c>
      <c r="B45" s="27">
        <v>0.74</v>
      </c>
      <c r="C45" s="28">
        <f t="shared" si="3"/>
        <v>4.493411743136933</v>
      </c>
      <c r="D45" s="26"/>
      <c r="E45" s="26">
        <v>39</v>
      </c>
      <c r="F45" s="27">
        <v>0.699</v>
      </c>
      <c r="G45" s="28">
        <f t="shared" si="4"/>
        <v>5.011111506784471</v>
      </c>
      <c r="H45" s="53"/>
    </row>
    <row r="46" spans="1:8" ht="17.25">
      <c r="A46" s="26">
        <v>20</v>
      </c>
      <c r="B46" s="27">
        <v>0.65</v>
      </c>
      <c r="C46" s="28">
        <f t="shared" si="3"/>
        <v>5.671215837490522</v>
      </c>
      <c r="D46" s="26"/>
      <c r="E46" s="26">
        <v>40</v>
      </c>
      <c r="F46" s="27">
        <v>0.514</v>
      </c>
      <c r="G46" s="28">
        <f t="shared" si="4"/>
        <v>7.803334044366625</v>
      </c>
      <c r="H46" s="53"/>
    </row>
    <row r="47" spans="1:8" ht="17.25">
      <c r="A47" s="16"/>
      <c r="B47" s="16"/>
      <c r="C47" s="16"/>
      <c r="D47" s="16"/>
      <c r="E47" s="16"/>
      <c r="F47" s="17"/>
      <c r="G47" s="16"/>
      <c r="H47" s="16"/>
    </row>
    <row r="48" spans="1:8" ht="17.25">
      <c r="A48" s="16"/>
      <c r="B48" s="16"/>
      <c r="C48" s="16"/>
      <c r="D48" s="16"/>
      <c r="E48" s="16"/>
      <c r="F48" s="17"/>
      <c r="G48" s="16"/>
      <c r="H48" s="16"/>
    </row>
  </sheetData>
  <sheetProtection/>
  <mergeCells count="5">
    <mergeCell ref="B2:P2"/>
    <mergeCell ref="B4:C4"/>
    <mergeCell ref="E4:I4"/>
    <mergeCell ref="A20:H20"/>
    <mergeCell ref="A25:H25"/>
  </mergeCells>
  <printOptions/>
  <pageMargins left="0.75" right="0.75" top="1" bottom="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8"/>
  <sheetViews>
    <sheetView workbookViewId="0" topLeftCell="A9">
      <selection activeCell="J26" sqref="J26"/>
    </sheetView>
  </sheetViews>
  <sheetFormatPr defaultColWidth="9.00390625" defaultRowHeight="14.25"/>
  <cols>
    <col min="1" max="1" width="12.375" style="0" customWidth="1"/>
    <col min="2" max="2" width="10.75390625" style="0" customWidth="1"/>
    <col min="3" max="3" width="13.375" style="0" customWidth="1"/>
    <col min="6" max="6" width="9.00390625" style="1" customWidth="1"/>
    <col min="9" max="9" width="9.625" style="0" customWidth="1"/>
  </cols>
  <sheetData>
    <row r="2" spans="2:16" ht="22.5">
      <c r="B2" s="2" t="s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2.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1" ht="18">
      <c r="A4" s="3" t="s">
        <v>1</v>
      </c>
      <c r="B4" s="4" t="s">
        <v>2</v>
      </c>
      <c r="C4" s="5"/>
      <c r="D4" s="6" t="s">
        <v>3</v>
      </c>
      <c r="E4" s="7" t="s">
        <v>4</v>
      </c>
      <c r="F4" s="8"/>
      <c r="G4" s="8"/>
      <c r="H4" s="8"/>
      <c r="I4" s="40"/>
      <c r="J4" s="34"/>
      <c r="K4" s="34"/>
    </row>
    <row r="5" spans="1:11" ht="18">
      <c r="A5" s="3" t="s">
        <v>5</v>
      </c>
      <c r="B5" s="9" t="s">
        <v>6</v>
      </c>
      <c r="C5" s="9"/>
      <c r="D5" s="9" t="s">
        <v>7</v>
      </c>
      <c r="E5" s="6" t="s">
        <v>8</v>
      </c>
      <c r="F5" s="10" t="s">
        <v>9</v>
      </c>
      <c r="G5" s="11"/>
      <c r="H5" s="10" t="s">
        <v>10</v>
      </c>
      <c r="I5" s="11"/>
      <c r="J5" s="41"/>
      <c r="K5" s="42"/>
    </row>
    <row r="6" spans="2:5" ht="18.75">
      <c r="B6" s="12" t="s">
        <v>11</v>
      </c>
      <c r="C6" s="13"/>
      <c r="D6" s="13"/>
      <c r="E6" s="13"/>
    </row>
    <row r="7" spans="1:15" ht="18">
      <c r="A7" s="14" t="s">
        <v>12</v>
      </c>
      <c r="B7" s="14" t="s">
        <v>13</v>
      </c>
      <c r="C7" s="15" t="s">
        <v>14</v>
      </c>
      <c r="E7" s="16"/>
      <c r="F7" s="17"/>
      <c r="G7" s="16"/>
      <c r="H7" s="16"/>
      <c r="I7" s="16"/>
      <c r="J7" s="43" t="s">
        <v>15</v>
      </c>
      <c r="K7" s="44" t="s">
        <v>16</v>
      </c>
      <c r="L7" s="45" t="s">
        <v>17</v>
      </c>
      <c r="M7" s="46" t="s">
        <v>18</v>
      </c>
      <c r="N7" s="47"/>
      <c r="O7" s="48"/>
    </row>
    <row r="8" spans="1:15" ht="17.25">
      <c r="A8" s="14">
        <v>0</v>
      </c>
      <c r="B8" s="18">
        <v>1.509</v>
      </c>
      <c r="C8" s="16">
        <f aca="true" t="shared" si="0" ref="C8:C13">LOG10(B8)</f>
        <v>0.17868923977558981</v>
      </c>
      <c r="E8" s="16"/>
      <c r="F8" s="17"/>
      <c r="G8" s="16"/>
      <c r="H8" s="16"/>
      <c r="I8" s="16"/>
      <c r="J8" s="43"/>
      <c r="K8" s="44" t="s">
        <v>19</v>
      </c>
      <c r="L8" s="49" t="s">
        <v>20</v>
      </c>
      <c r="M8" s="49"/>
      <c r="N8" s="49"/>
      <c r="O8" s="49"/>
    </row>
    <row r="9" spans="1:16" ht="17.25">
      <c r="A9" s="14">
        <v>40</v>
      </c>
      <c r="B9" s="18">
        <v>0.932</v>
      </c>
      <c r="C9" s="16">
        <f t="shared" si="0"/>
        <v>-0.030584087646018613</v>
      </c>
      <c r="E9" s="16"/>
      <c r="F9" s="17"/>
      <c r="G9" s="16"/>
      <c r="H9" s="16"/>
      <c r="I9" s="16"/>
      <c r="J9" s="43"/>
      <c r="K9" s="44" t="s">
        <v>21</v>
      </c>
      <c r="L9" s="50" t="s">
        <v>22</v>
      </c>
      <c r="M9" s="50"/>
      <c r="N9" s="50"/>
      <c r="O9" s="50"/>
      <c r="P9" s="50"/>
    </row>
    <row r="10" spans="1:16" ht="17.25">
      <c r="A10" s="14">
        <v>80</v>
      </c>
      <c r="B10" s="18">
        <v>0.569</v>
      </c>
      <c r="C10" s="16">
        <f t="shared" si="0"/>
        <v>-0.24488773360492885</v>
      </c>
      <c r="E10" s="16"/>
      <c r="F10" s="17"/>
      <c r="G10" s="16"/>
      <c r="H10" s="16"/>
      <c r="I10" s="16"/>
      <c r="J10" s="43"/>
      <c r="K10" s="44" t="s">
        <v>23</v>
      </c>
      <c r="L10" s="50" t="s">
        <v>24</v>
      </c>
      <c r="M10" s="50"/>
      <c r="N10" s="50"/>
      <c r="O10" s="50"/>
      <c r="P10" s="50"/>
    </row>
    <row r="11" spans="1:11" ht="17.25">
      <c r="A11" s="14">
        <v>120</v>
      </c>
      <c r="B11" s="18">
        <v>0.349</v>
      </c>
      <c r="C11" s="16">
        <f t="shared" si="0"/>
        <v>-0.45717457304082015</v>
      </c>
      <c r="E11" s="16"/>
      <c r="F11" s="17"/>
      <c r="G11" s="16"/>
      <c r="H11" s="16"/>
      <c r="I11" s="16"/>
      <c r="J11" s="16"/>
      <c r="K11" s="16"/>
    </row>
    <row r="12" spans="1:11" ht="17.25">
      <c r="A12" s="14">
        <v>160</v>
      </c>
      <c r="B12" s="18">
        <v>0.211</v>
      </c>
      <c r="C12" s="16">
        <f t="shared" si="0"/>
        <v>-0.6757175447023074</v>
      </c>
      <c r="E12" s="16"/>
      <c r="F12" s="17"/>
      <c r="G12" s="16"/>
      <c r="H12" s="16"/>
      <c r="I12" s="16"/>
      <c r="J12" s="16"/>
      <c r="K12" s="16"/>
    </row>
    <row r="13" spans="1:11" ht="17.25">
      <c r="A13" s="14">
        <v>200</v>
      </c>
      <c r="B13" s="18">
        <v>0.127</v>
      </c>
      <c r="C13" s="16">
        <f t="shared" si="0"/>
        <v>-0.8961962790440431</v>
      </c>
      <c r="E13" s="16"/>
      <c r="F13" s="17"/>
      <c r="G13" s="16"/>
      <c r="H13" s="16"/>
      <c r="I13" s="16"/>
      <c r="J13" s="16"/>
      <c r="K13" s="16"/>
    </row>
    <row r="14" spans="1:16" ht="25.5">
      <c r="A14" s="16"/>
      <c r="B14" s="16"/>
      <c r="C14" s="16"/>
      <c r="D14" s="16"/>
      <c r="E14" s="16"/>
      <c r="F14" s="17"/>
      <c r="G14" s="16"/>
      <c r="H14" s="16"/>
      <c r="I14" s="16"/>
      <c r="J14" s="43" t="s">
        <v>25</v>
      </c>
      <c r="K14" s="51" t="s">
        <v>26</v>
      </c>
      <c r="L14" s="51"/>
      <c r="M14" s="51"/>
      <c r="N14" s="51"/>
      <c r="O14" s="51"/>
      <c r="P14" s="51"/>
    </row>
    <row r="15" spans="1:14" ht="17.25">
      <c r="A15" s="14" t="s">
        <v>27</v>
      </c>
      <c r="B15" s="14" t="s">
        <v>28</v>
      </c>
      <c r="C15" s="16">
        <f>INTERCEPT(A8:A13,C8:C13)</f>
        <v>34.06172263586899</v>
      </c>
      <c r="D15" s="16"/>
      <c r="E15" s="16"/>
      <c r="F15" s="17"/>
      <c r="G15" s="16"/>
      <c r="H15" s="16"/>
      <c r="I15" s="16"/>
      <c r="J15" s="16"/>
      <c r="K15" s="16"/>
      <c r="L15" s="16"/>
      <c r="M15" s="16"/>
      <c r="N15" s="16"/>
    </row>
    <row r="16" spans="1:14" ht="17.25">
      <c r="A16" s="14"/>
      <c r="B16" s="14" t="s">
        <v>29</v>
      </c>
      <c r="C16" s="16">
        <f>SLOPE(A8:A13,C8:C13)</f>
        <v>-186.10238731803642</v>
      </c>
      <c r="D16" s="16"/>
      <c r="E16" s="16"/>
      <c r="F16" s="17"/>
      <c r="G16" s="16"/>
      <c r="H16" s="16"/>
      <c r="I16" s="16"/>
      <c r="J16" s="16"/>
      <c r="K16" s="16"/>
      <c r="L16" s="16"/>
      <c r="M16" s="16"/>
      <c r="N16" s="16"/>
    </row>
    <row r="17" spans="1:14" ht="17.25">
      <c r="A17" s="14"/>
      <c r="B17" s="14" t="s">
        <v>30</v>
      </c>
      <c r="C17" s="19">
        <f>CORREL(A8:A13,C8:C13)</f>
        <v>-0.9999584001474258</v>
      </c>
      <c r="D17" s="16"/>
      <c r="E17" s="16"/>
      <c r="F17" s="17"/>
      <c r="G17" s="16"/>
      <c r="H17" s="16"/>
      <c r="I17" s="16"/>
      <c r="J17" s="16"/>
      <c r="K17" s="16"/>
      <c r="L17" s="16"/>
      <c r="M17" s="16"/>
      <c r="N17" s="16"/>
    </row>
    <row r="18" spans="1:14" ht="17.25">
      <c r="A18" s="16"/>
      <c r="B18" s="16"/>
      <c r="C18" s="16"/>
      <c r="D18" s="16"/>
      <c r="E18" s="16"/>
      <c r="F18" s="17"/>
      <c r="G18" s="16"/>
      <c r="H18" s="16"/>
      <c r="I18" s="16"/>
      <c r="J18" s="16"/>
      <c r="K18" s="16"/>
      <c r="L18" s="16"/>
      <c r="M18" s="16"/>
      <c r="N18" s="16"/>
    </row>
    <row r="19" spans="1:14" ht="17.25">
      <c r="A19" s="16"/>
      <c r="B19" s="16"/>
      <c r="C19" s="16"/>
      <c r="D19" s="16"/>
      <c r="E19" s="16"/>
      <c r="F19" s="17"/>
      <c r="G19" s="16"/>
      <c r="H19" s="16"/>
      <c r="I19" s="16"/>
      <c r="J19" s="16"/>
      <c r="K19" s="16"/>
      <c r="L19" s="16"/>
      <c r="M19" s="16"/>
      <c r="N19" s="16"/>
    </row>
    <row r="20" spans="1:14" ht="18">
      <c r="A20" s="20" t="s">
        <v>31</v>
      </c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</row>
    <row r="21" spans="1:14" ht="34.5">
      <c r="A21" s="21" t="s">
        <v>32</v>
      </c>
      <c r="B21" s="21" t="s">
        <v>13</v>
      </c>
      <c r="C21" s="22" t="s">
        <v>33</v>
      </c>
      <c r="D21" s="23" t="s">
        <v>34</v>
      </c>
      <c r="E21" s="24" t="s">
        <v>35</v>
      </c>
      <c r="F21" s="25" t="s">
        <v>36</v>
      </c>
      <c r="G21" s="23" t="s">
        <v>37</v>
      </c>
      <c r="H21" s="9" t="s">
        <v>38</v>
      </c>
      <c r="L21" s="16"/>
      <c r="M21" s="16"/>
      <c r="N21" s="16"/>
    </row>
    <row r="22" spans="1:14" ht="17.25">
      <c r="A22" s="26" t="s">
        <v>47</v>
      </c>
      <c r="B22" s="27">
        <v>0.725</v>
      </c>
      <c r="C22" s="28">
        <f>$C$15+$C$16*LOG10(B22)</f>
        <v>60.053153030602985</v>
      </c>
      <c r="D22" s="26">
        <v>59</v>
      </c>
      <c r="E22" s="26">
        <v>6</v>
      </c>
      <c r="F22" s="29">
        <f>C22-D22</f>
        <v>1.053153030602985</v>
      </c>
      <c r="G22" s="29">
        <f>F22/D22*100</f>
        <v>1.7850051366152289</v>
      </c>
      <c r="H22" s="30" t="s">
        <v>40</v>
      </c>
      <c r="L22" s="16"/>
      <c r="M22" s="16"/>
      <c r="N22" s="16"/>
    </row>
    <row r="23" spans="1:14" ht="17.25">
      <c r="A23" s="26" t="s">
        <v>47</v>
      </c>
      <c r="B23" s="31">
        <v>0.727</v>
      </c>
      <c r="C23" s="28">
        <f>$C$15+$C$16*LOG10(B23)</f>
        <v>59.830499336400436</v>
      </c>
      <c r="D23" s="26">
        <v>59</v>
      </c>
      <c r="E23" s="26">
        <v>6</v>
      </c>
      <c r="F23" s="29">
        <f>C23-D23</f>
        <v>0.830499336400436</v>
      </c>
      <c r="G23" s="29">
        <f>F23/D23*100</f>
        <v>1.407625993899044</v>
      </c>
      <c r="H23" s="30" t="s">
        <v>41</v>
      </c>
      <c r="L23" s="16"/>
      <c r="M23" s="16"/>
      <c r="N23" s="16"/>
    </row>
    <row r="24" spans="1:14" ht="17.25">
      <c r="A24" s="32"/>
      <c r="B24" s="16"/>
      <c r="C24" s="33"/>
      <c r="D24" s="32"/>
      <c r="E24" s="32"/>
      <c r="F24" s="33"/>
      <c r="G24" s="33"/>
      <c r="H24" s="34"/>
      <c r="L24" s="16"/>
      <c r="M24" s="16"/>
      <c r="N24" s="16"/>
    </row>
    <row r="25" spans="1:14" ht="18">
      <c r="A25" s="35" t="s">
        <v>42</v>
      </c>
      <c r="B25" s="35"/>
      <c r="C25" s="35"/>
      <c r="D25" s="35"/>
      <c r="E25" s="35"/>
      <c r="F25" s="35"/>
      <c r="G25" s="35"/>
      <c r="H25" s="35"/>
      <c r="L25" s="16"/>
      <c r="M25" s="16"/>
      <c r="N25" s="16"/>
    </row>
    <row r="26" spans="1:14" ht="17.25">
      <c r="A26" s="30" t="s">
        <v>43</v>
      </c>
      <c r="B26" s="30" t="s">
        <v>13</v>
      </c>
      <c r="C26" s="36" t="s">
        <v>44</v>
      </c>
      <c r="D26" s="26"/>
      <c r="E26" s="30" t="s">
        <v>43</v>
      </c>
      <c r="F26" s="30" t="s">
        <v>13</v>
      </c>
      <c r="G26" s="36" t="s">
        <v>44</v>
      </c>
      <c r="H26" s="37"/>
      <c r="L26" s="16"/>
      <c r="M26" s="16"/>
      <c r="N26" s="16"/>
    </row>
    <row r="27" spans="1:14" ht="17.25">
      <c r="A27" s="26">
        <v>1</v>
      </c>
      <c r="B27" s="27">
        <v>1.22</v>
      </c>
      <c r="C27" s="28">
        <f aca="true" t="shared" si="1" ref="C27:C34">$C$15+$C$16*LOG10(B27)</f>
        <v>17.989951978916956</v>
      </c>
      <c r="D27" s="26"/>
      <c r="E27" s="26">
        <v>21</v>
      </c>
      <c r="F27" s="27">
        <v>1.09</v>
      </c>
      <c r="G27" s="28">
        <f aca="true" t="shared" si="2" ref="G27:G34">$C$15+$C$16*LOG10(F27)</f>
        <v>27.09656202016535</v>
      </c>
      <c r="H27" s="26"/>
      <c r="L27" s="16"/>
      <c r="M27" s="16"/>
      <c r="N27" s="16"/>
    </row>
    <row r="28" spans="1:14" ht="17.25">
      <c r="A28" s="26">
        <v>2</v>
      </c>
      <c r="B28" s="27">
        <v>0.353</v>
      </c>
      <c r="C28" s="28">
        <f t="shared" si="1"/>
        <v>118.22192956879758</v>
      </c>
      <c r="D28" s="26"/>
      <c r="E28" s="26">
        <v>22</v>
      </c>
      <c r="F28" s="27">
        <v>0.235</v>
      </c>
      <c r="G28" s="28">
        <f t="shared" si="2"/>
        <v>151.10749492813494</v>
      </c>
      <c r="H28" s="26"/>
      <c r="L28" s="16"/>
      <c r="M28" s="16"/>
      <c r="N28" s="16"/>
    </row>
    <row r="29" spans="1:14" ht="17.25">
      <c r="A29" s="26">
        <v>3</v>
      </c>
      <c r="B29" s="27">
        <v>0.447</v>
      </c>
      <c r="C29" s="28">
        <f t="shared" si="1"/>
        <v>99.14032740817284</v>
      </c>
      <c r="D29" s="26"/>
      <c r="E29" s="26">
        <v>23</v>
      </c>
      <c r="F29" s="27">
        <v>1.111</v>
      </c>
      <c r="G29" s="28">
        <f t="shared" si="2"/>
        <v>25.554227132976102</v>
      </c>
      <c r="H29" s="26"/>
      <c r="L29" s="16"/>
      <c r="M29" s="16"/>
      <c r="N29" s="16"/>
    </row>
    <row r="30" spans="1:14" ht="17.25">
      <c r="A30" s="26">
        <v>4</v>
      </c>
      <c r="B30" s="27">
        <v>0.857</v>
      </c>
      <c r="C30" s="28">
        <f t="shared" si="1"/>
        <v>46.53415167205442</v>
      </c>
      <c r="D30" s="26"/>
      <c r="E30" s="26">
        <v>24</v>
      </c>
      <c r="F30" s="27">
        <v>0.961</v>
      </c>
      <c r="G30" s="28">
        <f t="shared" si="2"/>
        <v>37.276941435520925</v>
      </c>
      <c r="H30" s="26"/>
      <c r="L30" s="16"/>
      <c r="M30" s="16"/>
      <c r="N30" s="16"/>
    </row>
    <row r="31" spans="1:14" ht="17.25">
      <c r="A31" s="26">
        <v>5</v>
      </c>
      <c r="B31" s="27">
        <v>0.982</v>
      </c>
      <c r="C31" s="28">
        <f t="shared" si="1"/>
        <v>35.52979359110515</v>
      </c>
      <c r="D31" s="26"/>
      <c r="E31" s="26">
        <v>25</v>
      </c>
      <c r="F31" s="27">
        <v>0.25</v>
      </c>
      <c r="G31" s="28">
        <f t="shared" si="2"/>
        <v>146.1065243306791</v>
      </c>
      <c r="H31" s="26"/>
      <c r="L31" s="16"/>
      <c r="M31" s="16"/>
      <c r="N31" s="16"/>
    </row>
    <row r="32" spans="1:14" ht="17.25">
      <c r="A32" s="26">
        <v>6</v>
      </c>
      <c r="B32" s="27">
        <v>1.322</v>
      </c>
      <c r="C32" s="28">
        <f t="shared" si="1"/>
        <v>11.500259414484976</v>
      </c>
      <c r="D32" s="26"/>
      <c r="E32" s="26">
        <v>26</v>
      </c>
      <c r="F32" s="27">
        <v>0.24</v>
      </c>
      <c r="G32" s="28">
        <f t="shared" si="2"/>
        <v>149.40589018622055</v>
      </c>
      <c r="H32" s="26"/>
      <c r="L32" s="16"/>
      <c r="M32" s="16"/>
      <c r="N32" s="16"/>
    </row>
    <row r="33" spans="1:14" ht="17.25">
      <c r="A33" s="26">
        <v>7</v>
      </c>
      <c r="B33" s="27">
        <v>1.335</v>
      </c>
      <c r="C33" s="28">
        <f t="shared" si="1"/>
        <v>10.709359525299604</v>
      </c>
      <c r="D33" s="26"/>
      <c r="E33" s="26">
        <v>27</v>
      </c>
      <c r="F33" s="27">
        <v>0.153</v>
      </c>
      <c r="G33" s="28">
        <f t="shared" si="2"/>
        <v>185.7925937615663</v>
      </c>
      <c r="H33" s="26"/>
      <c r="L33" s="16"/>
      <c r="M33" s="16"/>
      <c r="N33" s="16"/>
    </row>
    <row r="34" spans="1:14" ht="17.25">
      <c r="A34" s="26">
        <v>8</v>
      </c>
      <c r="B34" s="27">
        <v>1.055</v>
      </c>
      <c r="C34" s="28">
        <f t="shared" si="1"/>
        <v>29.734384387019013</v>
      </c>
      <c r="D34" s="26"/>
      <c r="E34" s="26">
        <v>28</v>
      </c>
      <c r="F34" s="27">
        <v>0.652</v>
      </c>
      <c r="G34" s="28">
        <f t="shared" si="2"/>
        <v>68.63068852022366</v>
      </c>
      <c r="H34" s="26"/>
      <c r="L34" s="16"/>
      <c r="M34" s="16"/>
      <c r="N34" s="16"/>
    </row>
    <row r="35" spans="1:14" ht="17.25">
      <c r="A35" s="26">
        <v>9</v>
      </c>
      <c r="B35" s="27">
        <v>0.36</v>
      </c>
      <c r="C35" s="28">
        <f aca="true" t="shared" si="3" ref="C35:C46">$C$15+$C$16*LOG10(B35)</f>
        <v>116.63488649011946</v>
      </c>
      <c r="D35" s="26"/>
      <c r="E35" s="26">
        <v>29</v>
      </c>
      <c r="F35" s="27">
        <v>0.451</v>
      </c>
      <c r="G35" s="28">
        <f aca="true" t="shared" si="4" ref="G35:G46">$C$15+$C$16*LOG10(F35)</f>
        <v>98.42029378295952</v>
      </c>
      <c r="H35" s="26"/>
      <c r="I35" s="16"/>
      <c r="J35" s="16"/>
      <c r="K35" s="16"/>
      <c r="L35" s="16"/>
      <c r="M35" s="16"/>
      <c r="N35" s="16"/>
    </row>
    <row r="36" spans="1:14" ht="17.25">
      <c r="A36" s="26">
        <v>10</v>
      </c>
      <c r="B36" s="27">
        <v>0.881</v>
      </c>
      <c r="C36" s="28">
        <f t="shared" si="3"/>
        <v>44.30183744039316</v>
      </c>
      <c r="D36" s="26"/>
      <c r="E36" s="26">
        <v>30</v>
      </c>
      <c r="F36" s="27">
        <v>0.571</v>
      </c>
      <c r="G36" s="28">
        <f t="shared" si="4"/>
        <v>79.35232387832488</v>
      </c>
      <c r="H36" s="26"/>
      <c r="I36" s="16"/>
      <c r="J36" s="16"/>
      <c r="K36" s="16"/>
      <c r="L36" s="16"/>
      <c r="M36" s="16"/>
      <c r="N36" s="16"/>
    </row>
    <row r="37" spans="1:14" ht="17.25">
      <c r="A37" s="26">
        <v>11</v>
      </c>
      <c r="B37" s="27">
        <v>0.903</v>
      </c>
      <c r="C37" s="28">
        <f t="shared" si="3"/>
        <v>42.30833808995847</v>
      </c>
      <c r="D37" s="26"/>
      <c r="E37" s="26">
        <v>31</v>
      </c>
      <c r="F37" s="27">
        <v>0.679</v>
      </c>
      <c r="G37" s="28">
        <f t="shared" si="4"/>
        <v>65.35115902258795</v>
      </c>
      <c r="H37" s="26"/>
      <c r="I37" s="16"/>
      <c r="J37" s="16"/>
      <c r="K37" s="16"/>
      <c r="L37" s="16"/>
      <c r="M37" s="16"/>
      <c r="N37" s="16"/>
    </row>
    <row r="38" spans="1:8" ht="17.25">
      <c r="A38" s="26">
        <v>12</v>
      </c>
      <c r="B38" s="27">
        <v>1.09</v>
      </c>
      <c r="C38" s="28">
        <f t="shared" si="3"/>
        <v>27.09656202016535</v>
      </c>
      <c r="D38" s="26"/>
      <c r="E38" s="26">
        <v>32</v>
      </c>
      <c r="F38" s="27">
        <v>0.778</v>
      </c>
      <c r="G38" s="28">
        <f t="shared" si="4"/>
        <v>54.35067990246232</v>
      </c>
      <c r="H38" s="26"/>
    </row>
    <row r="39" spans="1:8" ht="17.25">
      <c r="A39" s="26">
        <v>13</v>
      </c>
      <c r="B39" s="27">
        <v>1.188</v>
      </c>
      <c r="C39" s="28">
        <f t="shared" si="3"/>
        <v>20.1382044211638</v>
      </c>
      <c r="D39" s="26"/>
      <c r="E39" s="26">
        <v>33</v>
      </c>
      <c r="F39" s="27">
        <v>0.362</v>
      </c>
      <c r="G39" s="28">
        <f t="shared" si="4"/>
        <v>116.18711116263573</v>
      </c>
      <c r="H39" s="26"/>
    </row>
    <row r="40" spans="1:8" ht="17.25">
      <c r="A40" s="26">
        <v>14</v>
      </c>
      <c r="B40" s="27">
        <v>1.245</v>
      </c>
      <c r="C40" s="28">
        <f t="shared" si="3"/>
        <v>16.350479134910163</v>
      </c>
      <c r="D40" s="26"/>
      <c r="E40" s="26">
        <v>34</v>
      </c>
      <c r="F40" s="27">
        <v>0.355</v>
      </c>
      <c r="G40" s="28">
        <f t="shared" si="4"/>
        <v>117.765299880281</v>
      </c>
      <c r="H40" s="26"/>
    </row>
    <row r="41" spans="1:8" ht="17.25">
      <c r="A41" s="26">
        <v>15</v>
      </c>
      <c r="B41" s="27">
        <v>0.188</v>
      </c>
      <c r="C41" s="28">
        <f t="shared" si="3"/>
        <v>169.14267970395622</v>
      </c>
      <c r="D41" s="26"/>
      <c r="E41" s="26">
        <v>35</v>
      </c>
      <c r="F41" s="27">
        <v>0.188</v>
      </c>
      <c r="G41" s="28">
        <f t="shared" si="4"/>
        <v>169.14267970395622</v>
      </c>
      <c r="H41" s="26"/>
    </row>
    <row r="42" spans="1:8" ht="17.25">
      <c r="A42" s="26">
        <v>16</v>
      </c>
      <c r="B42" s="27">
        <v>0.596</v>
      </c>
      <c r="C42" s="28">
        <f t="shared" si="3"/>
        <v>75.88893025686886</v>
      </c>
      <c r="D42" s="26"/>
      <c r="E42" s="26">
        <v>36</v>
      </c>
      <c r="F42" s="27">
        <v>0.596</v>
      </c>
      <c r="G42" s="28">
        <f t="shared" si="4"/>
        <v>75.88893025686886</v>
      </c>
      <c r="H42" s="26"/>
    </row>
    <row r="43" spans="1:8" ht="17.25">
      <c r="A43" s="26">
        <v>17</v>
      </c>
      <c r="B43" s="27">
        <v>0.554</v>
      </c>
      <c r="C43" s="28">
        <f t="shared" si="3"/>
        <v>81.79516774367303</v>
      </c>
      <c r="D43" s="26"/>
      <c r="E43" s="26">
        <v>37</v>
      </c>
      <c r="F43" s="27">
        <v>0.554</v>
      </c>
      <c r="G43" s="28">
        <f t="shared" si="4"/>
        <v>81.79516774367303</v>
      </c>
      <c r="H43" s="26"/>
    </row>
    <row r="44" spans="1:8" ht="17.25">
      <c r="A44" s="26">
        <v>18</v>
      </c>
      <c r="B44" s="27">
        <v>0.425</v>
      </c>
      <c r="C44" s="28">
        <f t="shared" si="3"/>
        <v>103.21942990731584</v>
      </c>
      <c r="D44" s="26"/>
      <c r="E44" s="26">
        <v>38</v>
      </c>
      <c r="F44" s="27">
        <v>0.425</v>
      </c>
      <c r="G44" s="28">
        <f t="shared" si="4"/>
        <v>103.21942990731584</v>
      </c>
      <c r="H44" s="26"/>
    </row>
    <row r="45" spans="1:8" ht="17.25">
      <c r="A45" s="26">
        <v>19</v>
      </c>
      <c r="B45" s="27">
        <v>0.24</v>
      </c>
      <c r="C45" s="28">
        <f t="shared" si="3"/>
        <v>149.40589018622055</v>
      </c>
      <c r="D45" s="26"/>
      <c r="E45" s="26">
        <v>39</v>
      </c>
      <c r="F45" s="27">
        <v>0.24</v>
      </c>
      <c r="G45" s="28">
        <f t="shared" si="4"/>
        <v>149.40589018622055</v>
      </c>
      <c r="H45" s="26"/>
    </row>
    <row r="46" spans="1:8" ht="17.25">
      <c r="A46" s="26">
        <v>20</v>
      </c>
      <c r="B46" s="27">
        <v>0.215</v>
      </c>
      <c r="C46" s="28">
        <f t="shared" si="3"/>
        <v>158.29651892727992</v>
      </c>
      <c r="D46" s="26"/>
      <c r="E46" s="26">
        <v>40</v>
      </c>
      <c r="F46" s="27">
        <v>0.215</v>
      </c>
      <c r="G46" s="28">
        <f t="shared" si="4"/>
        <v>158.29651892727992</v>
      </c>
      <c r="H46" s="26"/>
    </row>
    <row r="47" spans="1:8" ht="17.25">
      <c r="A47" s="38"/>
      <c r="B47" s="38"/>
      <c r="C47" s="38"/>
      <c r="D47" s="38"/>
      <c r="E47" s="38"/>
      <c r="F47" s="39"/>
      <c r="G47" s="38"/>
      <c r="H47" s="38"/>
    </row>
    <row r="48" spans="1:8" ht="17.25">
      <c r="A48" s="16"/>
      <c r="B48" s="16"/>
      <c r="C48" s="16"/>
      <c r="D48" s="16"/>
      <c r="E48" s="16"/>
      <c r="F48" s="17"/>
      <c r="G48" s="16"/>
      <c r="H48" s="16"/>
    </row>
  </sheetData>
  <sheetProtection/>
  <mergeCells count="5">
    <mergeCell ref="B2:P2"/>
    <mergeCell ref="B4:C4"/>
    <mergeCell ref="E4:I4"/>
    <mergeCell ref="A20:H20"/>
    <mergeCell ref="A25:H2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dcterms:created xsi:type="dcterms:W3CDTF">2012-11-09T03:53:09Z</dcterms:created>
  <dcterms:modified xsi:type="dcterms:W3CDTF">2023-06-30T03:14:01Z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E12FB8F1ED894D9EBD4AA669E3DEFA6B</vt:lpwstr>
  </property>
</Properties>
</file>